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ropbox\00. LAP_zespół\10. Newsletter - Narzęzia opracowanie danych\Wpis nr 6 - Jak wizualizować dane wydajnościowe\"/>
    </mc:Choice>
  </mc:AlternateContent>
  <bookViews>
    <workbookView xWindow="120" yWindow="30" windowWidth="20340" windowHeight="8190"/>
  </bookViews>
  <sheets>
    <sheet name="Schemat poziomów" sheetId="3" r:id="rId1"/>
    <sheet name="Harmonogram" sheetId="2" r:id="rId2"/>
  </sheets>
  <calcPr calcId="162913"/>
</workbook>
</file>

<file path=xl/calcChain.xml><?xml version="1.0" encoding="utf-8"?>
<calcChain xmlns="http://schemas.openxmlformats.org/spreadsheetml/2006/main">
  <c r="J16" i="3" l="1"/>
  <c r="I4" i="3"/>
  <c r="I11" i="3"/>
  <c r="I16" i="3" s="1"/>
  <c r="I12" i="3"/>
  <c r="I13" i="3" s="1"/>
  <c r="I18" i="3"/>
  <c r="I19" i="3"/>
  <c r="J19" i="3" s="1"/>
  <c r="T23" i="3"/>
  <c r="P23" i="3" s="1"/>
  <c r="N23" i="3"/>
  <c r="H5" i="3"/>
  <c r="H11" i="3"/>
  <c r="I15" i="3" s="1"/>
  <c r="J15" i="3" s="1"/>
  <c r="H17" i="3"/>
  <c r="H18" i="3"/>
  <c r="H19" i="3"/>
  <c r="H20" i="3"/>
  <c r="H21" i="3"/>
  <c r="H6" i="3"/>
  <c r="H9" i="3"/>
  <c r="H10" i="3"/>
  <c r="H12" i="3"/>
  <c r="H15" i="3"/>
  <c r="H16" i="3"/>
  <c r="H7" i="3"/>
  <c r="H8" i="3"/>
  <c r="H13" i="3"/>
  <c r="H14" i="3"/>
  <c r="H4" i="3"/>
  <c r="I20" i="3" s="1"/>
  <c r="J20" i="3" s="1"/>
  <c r="B5" i="3"/>
  <c r="B11" i="3"/>
  <c r="B17" i="3"/>
  <c r="B18" i="3"/>
  <c r="B19" i="3"/>
  <c r="B20" i="3"/>
  <c r="B21" i="3"/>
  <c r="B6" i="3"/>
  <c r="B9" i="3"/>
  <c r="B10" i="3"/>
  <c r="B12" i="3"/>
  <c r="B15" i="3"/>
  <c r="B16" i="3"/>
  <c r="B7" i="3"/>
  <c r="B8" i="3"/>
  <c r="B13" i="3"/>
  <c r="B14" i="3"/>
  <c r="B4" i="3"/>
  <c r="J18" i="3" l="1"/>
  <c r="I21" i="3"/>
  <c r="J21" i="3" s="1"/>
  <c r="I17" i="3"/>
  <c r="J17" i="3" s="1"/>
  <c r="I5" i="3"/>
  <c r="J13" i="3"/>
  <c r="J4" i="3"/>
  <c r="J11" i="3"/>
  <c r="J12" i="3"/>
  <c r="I9" i="3"/>
  <c r="J9" i="3" s="1"/>
  <c r="I14" i="3"/>
  <c r="J14" i="3" s="1"/>
  <c r="I10" i="3"/>
  <c r="J10" i="3" s="1"/>
  <c r="Y28" i="3"/>
  <c r="AG28" i="3"/>
  <c r="AF28" i="3"/>
  <c r="AF27" i="3" s="1"/>
  <c r="AE28" i="3"/>
  <c r="AE27" i="3" s="1"/>
  <c r="AD28" i="3"/>
  <c r="AD27" i="3" s="1"/>
  <c r="AC28" i="3"/>
  <c r="AC27" i="3" s="1"/>
  <c r="AB28" i="3"/>
  <c r="K4" i="3" s="1"/>
  <c r="AA28" i="3"/>
  <c r="AA27" i="3" s="1"/>
  <c r="Z28" i="3"/>
  <c r="X28" i="3"/>
  <c r="K17" i="3" s="1"/>
  <c r="W28" i="3"/>
  <c r="V28" i="3"/>
  <c r="K21" i="3" s="1"/>
  <c r="U28" i="3"/>
  <c r="K9" i="3" s="1"/>
  <c r="T28" i="3"/>
  <c r="R28" i="3"/>
  <c r="K8" i="3" s="1"/>
  <c r="S28" i="3"/>
  <c r="S27" i="3" s="1"/>
  <c r="Q28" i="3"/>
  <c r="K7" i="3" s="1"/>
  <c r="P28" i="3"/>
  <c r="K14" i="3" s="1"/>
  <c r="O28" i="3"/>
  <c r="K13" i="3" s="1"/>
  <c r="N28" i="3"/>
  <c r="N27" i="3" s="1"/>
  <c r="M28" i="3"/>
  <c r="K12" i="3" l="1"/>
  <c r="K6" i="3"/>
  <c r="K10" i="3"/>
  <c r="K11" i="3"/>
  <c r="K20" i="3"/>
  <c r="K18" i="3"/>
  <c r="K15" i="3"/>
  <c r="K19" i="3"/>
  <c r="K16" i="3"/>
  <c r="K5" i="3"/>
  <c r="I6" i="3"/>
  <c r="J5" i="3"/>
  <c r="O27" i="3"/>
  <c r="P27" i="3"/>
  <c r="X27" i="3"/>
  <c r="T27" i="3"/>
  <c r="Q27" i="3"/>
  <c r="V27" i="3"/>
  <c r="AB27" i="3"/>
  <c r="AG27" i="3"/>
  <c r="R27" i="3"/>
  <c r="U27" i="3"/>
  <c r="Z27" i="3"/>
  <c r="Y27" i="3"/>
  <c r="W27" i="3"/>
  <c r="M27" i="3"/>
  <c r="J6" i="3" l="1"/>
  <c r="I7" i="3"/>
  <c r="J7" i="3" s="1"/>
  <c r="I8" i="3"/>
  <c r="J8" i="3" s="1"/>
</calcChain>
</file>

<file path=xl/comments1.xml><?xml version="1.0" encoding="utf-8"?>
<comments xmlns="http://schemas.openxmlformats.org/spreadsheetml/2006/main">
  <authors>
    <author>Marcin</author>
  </authors>
  <commentList>
    <comment ref="B3" authorId="0" shapeId="0">
      <text>
        <r>
          <rPr>
            <sz val="9"/>
            <color indexed="81"/>
            <rFont val="Tahoma"/>
            <family val="2"/>
            <charset val="238"/>
          </rPr>
          <t>Kolumna pomocnicza - do wyrobu z jakiego poziomu przeznaczone jest dane złożenie.</t>
        </r>
      </text>
    </comment>
  </commentList>
</comments>
</file>

<file path=xl/sharedStrings.xml><?xml version="1.0" encoding="utf-8"?>
<sst xmlns="http://schemas.openxmlformats.org/spreadsheetml/2006/main" count="68" uniqueCount="41">
  <si>
    <t>początek</t>
  </si>
  <si>
    <t>trwanie</t>
  </si>
  <si>
    <t>Operacja</t>
  </si>
  <si>
    <t>00.00.01</t>
  </si>
  <si>
    <t>00.00.02</t>
  </si>
  <si>
    <t>00.00.03</t>
  </si>
  <si>
    <t>00.00.04</t>
  </si>
  <si>
    <t>00.00.05</t>
  </si>
  <si>
    <t>02.00.01</t>
  </si>
  <si>
    <t>02.00.02</t>
  </si>
  <si>
    <t>0.2</t>
  </si>
  <si>
    <t>2.01</t>
  </si>
  <si>
    <t>0</t>
  </si>
  <si>
    <t>0.1</t>
  </si>
  <si>
    <t>1.01</t>
  </si>
  <si>
    <t>01.01.01</t>
  </si>
  <si>
    <t>01.01.02</t>
  </si>
  <si>
    <t>01.00.01</t>
  </si>
  <si>
    <t>01.00.02</t>
  </si>
  <si>
    <t>02.01.01</t>
  </si>
  <si>
    <t>02.01.02</t>
  </si>
  <si>
    <t>1 dzień</t>
  </si>
  <si>
    <t>50 roboczogodzin</t>
  </si>
  <si>
    <t>Operacje</t>
  </si>
  <si>
    <t>Ilość złożeń dla następnego poziomu</t>
  </si>
  <si>
    <t>Poziom</t>
  </si>
  <si>
    <t>Czas trwania operacji [roboczogodzina]</t>
  </si>
  <si>
    <t>Czas rozpoczęcia produkcji</t>
  </si>
  <si>
    <t>Poziom przeznaczony</t>
  </si>
  <si>
    <t>-</t>
  </si>
  <si>
    <t>Całkowity czas produkcji</t>
  </si>
  <si>
    <t>Docelowa operacja</t>
  </si>
  <si>
    <t>Rok</t>
  </si>
  <si>
    <t>Tydzień</t>
  </si>
  <si>
    <t>Harmonogram układany na 3 tygodnie</t>
  </si>
  <si>
    <t>Bieżąca data</t>
  </si>
  <si>
    <t>III tydzień</t>
  </si>
  <si>
    <t>II tydzień</t>
  </si>
  <si>
    <t>I tydzień</t>
  </si>
  <si>
    <t>Pomocnicza</t>
  </si>
  <si>
    <t>Data Uruchomienia produkcji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</si>
</sst>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\-mm;@"/>
    <numFmt numFmtId="165" formatCode="[$-415]d\ mmm;@"/>
  </numFmts>
  <fonts count="4">
    <font>
      <sz val="11"/>
      <color theme="1"/>
      <name val="Czcionka tekstu podstawowego"/>
      <family val="2"/>
      <charset val="238"/>
    </font>
    <font>
      <sz val="9"/>
      <color indexed="81"/>
      <name val="Tahoma"/>
      <family val="2"/>
      <charset val="238"/>
    </font>
    <font>
      <b/>
      <sz val="11"/>
      <color theme="1"/>
      <name val="Czcionka tekstu podstawowego"/>
      <charset val="238"/>
    </font>
    <font>
      <b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quotePrefix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" fontId="0" fillId="0" borderId="11" xfId="0" applyNumberFormat="1" applyBorder="1" applyAlignment="1">
      <alignment horizontal="center" vertical="center"/>
    </xf>
    <xf numFmtId="0" fontId="0" fillId="0" borderId="11" xfId="0" quotePrefix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" fontId="0" fillId="0" borderId="18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" fontId="0" fillId="0" borderId="21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1" fontId="0" fillId="0" borderId="13" xfId="0" applyNumberFormat="1" applyBorder="1" applyAlignment="1">
      <alignment horizontal="center" vertical="center"/>
    </xf>
    <xf numFmtId="0" fontId="0" fillId="0" borderId="13" xfId="0" quotePrefix="1" applyBorder="1" applyAlignment="1">
      <alignment horizontal="center" vertical="center"/>
    </xf>
    <xf numFmtId="0" fontId="0" fillId="0" borderId="18" xfId="0" quotePrefix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49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9" fontId="2" fillId="0" borderId="24" xfId="0" applyNumberFormat="1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4" fontId="3" fillId="2" borderId="26" xfId="0" applyNumberFormat="1" applyFont="1" applyFill="1" applyBorder="1" applyAlignment="1">
      <alignment vertical="center"/>
    </xf>
    <xf numFmtId="164" fontId="3" fillId="2" borderId="27" xfId="0" applyNumberFormat="1" applyFont="1" applyFill="1" applyBorder="1" applyAlignment="1">
      <alignment vertical="center"/>
    </xf>
    <xf numFmtId="164" fontId="3" fillId="2" borderId="28" xfId="0" applyNumberFormat="1" applyFont="1" applyFill="1" applyBorder="1" applyAlignment="1">
      <alignment vertical="center"/>
    </xf>
    <xf numFmtId="14" fontId="2" fillId="0" borderId="1" xfId="0" applyNumberFormat="1" applyFont="1" applyBorder="1"/>
    <xf numFmtId="165" fontId="0" fillId="0" borderId="28" xfId="0" applyNumberFormat="1" applyBorder="1" applyAlignment="1">
      <alignment horizontal="center" vertical="center"/>
    </xf>
    <xf numFmtId="165" fontId="0" fillId="0" borderId="14" xfId="0" applyNumberFormat="1" applyBorder="1" applyAlignment="1">
      <alignment horizontal="center" vertical="center"/>
    </xf>
    <xf numFmtId="165" fontId="0" fillId="0" borderId="16" xfId="0" applyNumberFormat="1" applyBorder="1" applyAlignment="1">
      <alignment horizontal="center" vertical="center"/>
    </xf>
    <xf numFmtId="165" fontId="0" fillId="0" borderId="19" xfId="0" applyNumberFormat="1" applyBorder="1" applyAlignment="1">
      <alignment horizontal="center" vertical="center"/>
    </xf>
    <xf numFmtId="165" fontId="0" fillId="0" borderId="22" xfId="0" applyNumberFormat="1" applyBorder="1" applyAlignment="1">
      <alignment horizontal="center" vertic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ny" xfId="0" builtinId="0"/>
  </cellStyles>
  <dxfs count="9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v>Początek</c:v>
          </c:tx>
          <c:spPr>
            <a:noFill/>
          </c:spPr>
          <c:invertIfNegative val="0"/>
          <c:cat>
            <c:strRef>
              <c:f>'Schemat poziomów'!$D$4:$D$21</c:f>
              <c:strCache>
                <c:ptCount val="18"/>
                <c:pt idx="0">
                  <c:v>0</c:v>
                </c:pt>
                <c:pt idx="1">
                  <c:v>0.1</c:v>
                </c:pt>
                <c:pt idx="2">
                  <c:v>1.01</c:v>
                </c:pt>
                <c:pt idx="3">
                  <c:v>01.01.01</c:v>
                </c:pt>
                <c:pt idx="4">
                  <c:v>01.01.02</c:v>
                </c:pt>
                <c:pt idx="5">
                  <c:v>01.00.01</c:v>
                </c:pt>
                <c:pt idx="6">
                  <c:v>01.00.02</c:v>
                </c:pt>
                <c:pt idx="7">
                  <c:v>0.2</c:v>
                </c:pt>
                <c:pt idx="8">
                  <c:v>2.01</c:v>
                </c:pt>
                <c:pt idx="9">
                  <c:v>02.01.01</c:v>
                </c:pt>
                <c:pt idx="10">
                  <c:v>02.01.02</c:v>
                </c:pt>
                <c:pt idx="11">
                  <c:v>02.00.01</c:v>
                </c:pt>
                <c:pt idx="12">
                  <c:v>02.00.02</c:v>
                </c:pt>
                <c:pt idx="13">
                  <c:v>00.00.01</c:v>
                </c:pt>
                <c:pt idx="14">
                  <c:v>00.00.02</c:v>
                </c:pt>
                <c:pt idx="15">
                  <c:v>00.00.03</c:v>
                </c:pt>
                <c:pt idx="16">
                  <c:v>00.00.04</c:v>
                </c:pt>
                <c:pt idx="17">
                  <c:v>00.00.05</c:v>
                </c:pt>
              </c:strCache>
            </c:strRef>
          </c:cat>
          <c:val>
            <c:numRef>
              <c:f>'Schemat poziomów'!$I$4:$I$21</c:f>
              <c:numCache>
                <c:formatCode>General</c:formatCode>
                <c:ptCount val="18"/>
                <c:pt idx="0">
                  <c:v>0</c:v>
                </c:pt>
                <c:pt idx="1">
                  <c:v>250</c:v>
                </c:pt>
                <c:pt idx="2">
                  <c:v>500</c:v>
                </c:pt>
                <c:pt idx="3">
                  <c:v>620</c:v>
                </c:pt>
                <c:pt idx="4">
                  <c:v>620</c:v>
                </c:pt>
                <c:pt idx="5">
                  <c:v>500</c:v>
                </c:pt>
                <c:pt idx="6">
                  <c:v>500</c:v>
                </c:pt>
                <c:pt idx="7">
                  <c:v>250</c:v>
                </c:pt>
                <c:pt idx="8">
                  <c:v>400</c:v>
                </c:pt>
                <c:pt idx="9">
                  <c:v>650</c:v>
                </c:pt>
                <c:pt idx="10">
                  <c:v>650</c:v>
                </c:pt>
                <c:pt idx="11">
                  <c:v>400</c:v>
                </c:pt>
                <c:pt idx="12">
                  <c:v>400</c:v>
                </c:pt>
                <c:pt idx="13">
                  <c:v>250</c:v>
                </c:pt>
                <c:pt idx="14">
                  <c:v>250</c:v>
                </c:pt>
                <c:pt idx="15">
                  <c:v>250</c:v>
                </c:pt>
                <c:pt idx="16">
                  <c:v>250</c:v>
                </c:pt>
                <c:pt idx="17">
                  <c:v>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0C-4333-8C71-C58674BD95DD}"/>
            </c:ext>
          </c:extLst>
        </c:ser>
        <c:ser>
          <c:idx val="1"/>
          <c:order val="1"/>
          <c:tx>
            <c:v>Czas produkcji</c:v>
          </c:tx>
          <c:invertIfNegative val="0"/>
          <c:dPt>
            <c:idx val="0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2-3D0C-4333-8C71-C58674BD95DD}"/>
              </c:ext>
            </c:extLst>
          </c:dPt>
          <c:dPt>
            <c:idx val="1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04-3D0C-4333-8C71-C58674BD95DD}"/>
              </c:ext>
            </c:extLst>
          </c:dPt>
          <c:dPt>
            <c:idx val="2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1E-3D0C-4333-8C71-C58674BD95DD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1F-3D0C-4333-8C71-C58674BD95DD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6-3D0C-4333-8C71-C58674BD95DD}"/>
              </c:ext>
            </c:extLst>
          </c:dPt>
          <c:dPt>
            <c:idx val="5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08-3D0C-4333-8C71-C58674BD95DD}"/>
              </c:ext>
            </c:extLst>
          </c:dPt>
          <c:dPt>
            <c:idx val="6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0A-3D0C-4333-8C71-C58674BD95DD}"/>
              </c:ext>
            </c:extLst>
          </c:dPt>
          <c:dPt>
            <c:idx val="7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0C-3D0C-4333-8C71-C58674BD95DD}"/>
              </c:ext>
            </c:extLst>
          </c:dPt>
          <c:dPt>
            <c:idx val="8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26-3D0C-4333-8C71-C58674BD95DD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27-3D0C-4333-8C71-C58674BD95DD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E-3D0C-4333-8C71-C58674BD95DD}"/>
              </c:ext>
            </c:extLst>
          </c:dPt>
          <c:dPt>
            <c:idx val="11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10-3D0C-4333-8C71-C58674BD95DD}"/>
              </c:ext>
            </c:extLst>
          </c:dPt>
          <c:dPt>
            <c:idx val="12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12-3D0C-4333-8C71-C58674BD95DD}"/>
              </c:ext>
            </c:extLst>
          </c:dPt>
          <c:dPt>
            <c:idx val="13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14-3D0C-4333-8C71-C58674BD95DD}"/>
              </c:ext>
            </c:extLst>
          </c:dPt>
          <c:dPt>
            <c:idx val="14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16-3D0C-4333-8C71-C58674BD95DD}"/>
              </c:ext>
            </c:extLst>
          </c:dPt>
          <c:dPt>
            <c:idx val="15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18-3D0C-4333-8C71-C58674BD95DD}"/>
              </c:ext>
            </c:extLst>
          </c:dPt>
          <c:dPt>
            <c:idx val="16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1A-3D0C-4333-8C71-C58674BD95DD}"/>
              </c:ext>
            </c:extLst>
          </c:dPt>
          <c:dPt>
            <c:idx val="17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1C-3D0C-4333-8C71-C58674BD95DD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BDF6160C-9BDD-424D-AF9A-B4A6B80A43C6}" type="CELLRANGE">
                      <a:rPr lang="en-US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3D0C-4333-8C71-C58674BD95D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DFA1C668-9D55-4823-9BF0-AB6DC95A95F9}" type="CELLRANGE">
                      <a:rPr lang="pl-PL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3D0C-4333-8C71-C58674BD95DD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5BC6C942-604B-43F9-BCEC-1CD6EC03D299}" type="CELLRANGE">
                      <a:rPr lang="pl-PL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3D0C-4333-8C71-C58674BD95DD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7CF64A2F-509D-426D-8753-CC3AA9798F22}" type="CELLRANGE">
                      <a:rPr lang="pl-PL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3D0C-4333-8C71-C58674BD95DD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0A99D656-BF1F-460C-B602-AA6F25A83DC8}" type="CELLRANGE">
                      <a:rPr lang="pl-PL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3D0C-4333-8C71-C58674BD95DD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D6C23725-91F2-41B8-8155-68E824A2CBD7}" type="CELLRANGE">
                      <a:rPr lang="pl-PL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3D0C-4333-8C71-C58674BD95DD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0C3B03C4-7888-475A-A27C-E974C4C66387}" type="CELLRANGE">
                      <a:rPr lang="pl-PL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3D0C-4333-8C71-C58674BD95DD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C6395FFA-2946-427C-A754-AB5408FCA030}" type="CELLRANGE">
                      <a:rPr lang="pl-PL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3D0C-4333-8C71-C58674BD95DD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EDB77D9E-7E24-41D4-BB16-D36909F4187F}" type="CELLRANGE">
                      <a:rPr lang="pl-PL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3D0C-4333-8C71-C58674BD95DD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6032CF11-862A-4B16-A315-1587D48672A7}" type="CELLRANGE">
                      <a:rPr lang="pl-PL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3D0C-4333-8C71-C58674BD95DD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945AEA10-5EE8-427C-8E05-3E923176DA0B}" type="CELLRANGE">
                      <a:rPr lang="pl-PL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3D0C-4333-8C71-C58674BD95DD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CFE3B529-556B-4B59-842D-DB6121CED945}" type="CELLRANGE">
                      <a:rPr lang="pl-PL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3D0C-4333-8C71-C58674BD95DD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0AE331F6-702E-4E81-A10F-9BF99A221F9A}" type="CELLRANGE">
                      <a:rPr lang="pl-PL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3D0C-4333-8C71-C58674BD95DD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3A2C50D8-D063-4A9D-B1AF-2370BC8F43BF}" type="CELLRANGE">
                      <a:rPr lang="pl-PL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3D0C-4333-8C71-C58674BD95DD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C83E3254-BD0D-41DB-AE66-D1C32DC88521}" type="CELLRANGE">
                      <a:rPr lang="pl-PL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3D0C-4333-8C71-C58674BD95DD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62D1E44D-7E77-4A4D-AC61-8DF46B823455}" type="CELLRANGE">
                      <a:rPr lang="pl-PL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3D0C-4333-8C71-C58674BD95DD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99EEA56C-F140-4CD5-8E4A-BE0DFE5A6D88}" type="CELLRANGE">
                      <a:rPr lang="pl-PL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3D0C-4333-8C71-C58674BD95DD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8A8890D9-A195-4154-B45A-4D4DFA7BAF1C}" type="CELLRANGE">
                      <a:rPr lang="pl-PL"/>
                      <a:pPr/>
                      <a:t>[ZAKRES KOMÓREK]</a:t>
                    </a:fld>
                    <a:endParaRPr lang="pl-PL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3D0C-4333-8C71-C58674BD95DD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65000"/>
                    <a:lumOff val="35000"/>
                  </a:sysClr>
                </a:solidFill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pl-PL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</c15:spPr>
                <c15:showDataLabelsRange val="1"/>
                <c15:showLeaderLines val="0"/>
              </c:ext>
            </c:extLst>
          </c:dLbls>
          <c:cat>
            <c:strRef>
              <c:f>'Schemat poziomów'!$D$4:$D$21</c:f>
              <c:strCache>
                <c:ptCount val="18"/>
                <c:pt idx="0">
                  <c:v>0</c:v>
                </c:pt>
                <c:pt idx="1">
                  <c:v>0.1</c:v>
                </c:pt>
                <c:pt idx="2">
                  <c:v>1.01</c:v>
                </c:pt>
                <c:pt idx="3">
                  <c:v>01.01.01</c:v>
                </c:pt>
                <c:pt idx="4">
                  <c:v>01.01.02</c:v>
                </c:pt>
                <c:pt idx="5">
                  <c:v>01.00.01</c:v>
                </c:pt>
                <c:pt idx="6">
                  <c:v>01.00.02</c:v>
                </c:pt>
                <c:pt idx="7">
                  <c:v>0.2</c:v>
                </c:pt>
                <c:pt idx="8">
                  <c:v>2.01</c:v>
                </c:pt>
                <c:pt idx="9">
                  <c:v>02.01.01</c:v>
                </c:pt>
                <c:pt idx="10">
                  <c:v>02.01.02</c:v>
                </c:pt>
                <c:pt idx="11">
                  <c:v>02.00.01</c:v>
                </c:pt>
                <c:pt idx="12">
                  <c:v>02.00.02</c:v>
                </c:pt>
                <c:pt idx="13">
                  <c:v>00.00.01</c:v>
                </c:pt>
                <c:pt idx="14">
                  <c:v>00.00.02</c:v>
                </c:pt>
                <c:pt idx="15">
                  <c:v>00.00.03</c:v>
                </c:pt>
                <c:pt idx="16">
                  <c:v>00.00.04</c:v>
                </c:pt>
                <c:pt idx="17">
                  <c:v>00.00.05</c:v>
                </c:pt>
              </c:strCache>
            </c:strRef>
          </c:cat>
          <c:val>
            <c:numRef>
              <c:f>'Schemat poziomów'!$H$4:$H$21</c:f>
              <c:numCache>
                <c:formatCode>General</c:formatCode>
                <c:ptCount val="18"/>
                <c:pt idx="0">
                  <c:v>250</c:v>
                </c:pt>
                <c:pt idx="1">
                  <c:v>250</c:v>
                </c:pt>
                <c:pt idx="2">
                  <c:v>120</c:v>
                </c:pt>
                <c:pt idx="3">
                  <c:v>180</c:v>
                </c:pt>
                <c:pt idx="4">
                  <c:v>130</c:v>
                </c:pt>
                <c:pt idx="5">
                  <c:v>100</c:v>
                </c:pt>
                <c:pt idx="6">
                  <c:v>140</c:v>
                </c:pt>
                <c:pt idx="7">
                  <c:v>150</c:v>
                </c:pt>
                <c:pt idx="8">
                  <c:v>250</c:v>
                </c:pt>
                <c:pt idx="9">
                  <c:v>218</c:v>
                </c:pt>
                <c:pt idx="10">
                  <c:v>160</c:v>
                </c:pt>
                <c:pt idx="11">
                  <c:v>85</c:v>
                </c:pt>
                <c:pt idx="12">
                  <c:v>100</c:v>
                </c:pt>
                <c:pt idx="13">
                  <c:v>178</c:v>
                </c:pt>
                <c:pt idx="14">
                  <c:v>120</c:v>
                </c:pt>
                <c:pt idx="15">
                  <c:v>240</c:v>
                </c:pt>
                <c:pt idx="16">
                  <c:v>150</c:v>
                </c:pt>
                <c:pt idx="17">
                  <c:v>300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'Schemat poziomów'!$K$4:$K$21</c15:f>
                <c15:dlblRangeCache>
                  <c:ptCount val="18"/>
                  <c:pt idx="0">
                    <c:v>10 kwi</c:v>
                  </c:pt>
                  <c:pt idx="1">
                    <c:v>5 kwi</c:v>
                  </c:pt>
                  <c:pt idx="2">
                    <c:v>2 kwi</c:v>
                  </c:pt>
                  <c:pt idx="3">
                    <c:v>30 mar</c:v>
                  </c:pt>
                  <c:pt idx="4">
                    <c:v>31 mar</c:v>
                  </c:pt>
                  <c:pt idx="5">
                    <c:v>3 kwi</c:v>
                  </c:pt>
                  <c:pt idx="6">
                    <c:v>2 kwi</c:v>
                  </c:pt>
                  <c:pt idx="7">
                    <c:v>7 kwi</c:v>
                  </c:pt>
                  <c:pt idx="8">
                    <c:v>2 kwi</c:v>
                  </c:pt>
                  <c:pt idx="9">
                    <c:v>28 mar</c:v>
                  </c:pt>
                  <c:pt idx="10">
                    <c:v>29 mar</c:v>
                  </c:pt>
                  <c:pt idx="11">
                    <c:v>5 kwi</c:v>
                  </c:pt>
                  <c:pt idx="12">
                    <c:v>5 kwi</c:v>
                  </c:pt>
                  <c:pt idx="13">
                    <c:v>6 kwi</c:v>
                  </c:pt>
                  <c:pt idx="14">
                    <c:v>7 kwi</c:v>
                  </c:pt>
                  <c:pt idx="15">
                    <c:v>5 kwi</c:v>
                  </c:pt>
                  <c:pt idx="16">
                    <c:v>7 kwi</c:v>
                  </c:pt>
                  <c:pt idx="17">
                    <c:v>4 kwi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D-3D0C-4333-8C71-C58674BD95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00269904"/>
        <c:axId val="800264984"/>
      </c:barChart>
      <c:scatterChart>
        <c:scatterStyle val="lineMarker"/>
        <c:varyColors val="0"/>
        <c:ser>
          <c:idx val="2"/>
          <c:order val="2"/>
          <c:tx>
            <c:v>Data wymagalności</c:v>
          </c:tx>
          <c:spPr>
            <a:ln w="28575">
              <a:noFill/>
            </a:ln>
          </c:spPr>
          <c:marker>
            <c:spPr>
              <a:ln>
                <a:noFill/>
              </a:ln>
            </c:spPr>
          </c:marker>
          <c:xVal>
            <c:numRef>
              <c:f>'Schemat poziomów'!$K$4:$K$21</c:f>
              <c:numCache>
                <c:formatCode>[$-415]d\ mmm;@</c:formatCode>
                <c:ptCount val="18"/>
                <c:pt idx="0">
                  <c:v>43200</c:v>
                </c:pt>
                <c:pt idx="1">
                  <c:v>43195</c:v>
                </c:pt>
                <c:pt idx="2">
                  <c:v>43192</c:v>
                </c:pt>
                <c:pt idx="3">
                  <c:v>43189</c:v>
                </c:pt>
                <c:pt idx="4">
                  <c:v>43190</c:v>
                </c:pt>
                <c:pt idx="5">
                  <c:v>43193</c:v>
                </c:pt>
                <c:pt idx="6">
                  <c:v>43192</c:v>
                </c:pt>
                <c:pt idx="7">
                  <c:v>43197</c:v>
                </c:pt>
                <c:pt idx="8">
                  <c:v>43192</c:v>
                </c:pt>
                <c:pt idx="9">
                  <c:v>43187</c:v>
                </c:pt>
                <c:pt idx="10">
                  <c:v>43188</c:v>
                </c:pt>
                <c:pt idx="11">
                  <c:v>43195</c:v>
                </c:pt>
                <c:pt idx="12">
                  <c:v>43195</c:v>
                </c:pt>
                <c:pt idx="13">
                  <c:v>43196</c:v>
                </c:pt>
                <c:pt idx="14">
                  <c:v>43197</c:v>
                </c:pt>
                <c:pt idx="15">
                  <c:v>43195</c:v>
                </c:pt>
                <c:pt idx="16">
                  <c:v>43197</c:v>
                </c:pt>
                <c:pt idx="17">
                  <c:v>43194</c:v>
                </c:pt>
              </c:numCache>
            </c:numRef>
          </c:xVal>
          <c:yVal>
            <c:numRef>
              <c:f>'Schemat poziomów'!$D$4:$D$21</c:f>
              <c:numCache>
                <c:formatCode>General</c:formatCode>
                <c:ptCount val="18"/>
                <c:pt idx="0" formatCode="@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8-3D0C-4333-8C71-C58674BD95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2068352"/>
        <c:axId val="292068912"/>
      </c:scatterChart>
      <c:valAx>
        <c:axId val="292068352"/>
        <c:scaling>
          <c:orientation val="minMax"/>
          <c:max val="43205"/>
        </c:scaling>
        <c:delete val="0"/>
        <c:axPos val="t"/>
        <c:numFmt formatCode="[$-415]d\ mmm;@" sourceLinked="1"/>
        <c:majorTickMark val="out"/>
        <c:minorTickMark val="none"/>
        <c:tickLblPos val="nextTo"/>
        <c:crossAx val="292068912"/>
        <c:crosses val="autoZero"/>
        <c:crossBetween val="midCat"/>
        <c:majorUnit val="1"/>
      </c:valAx>
      <c:valAx>
        <c:axId val="292068912"/>
        <c:scaling>
          <c:orientation val="maxMin"/>
        </c:scaling>
        <c:delete val="1"/>
        <c:axPos val="r"/>
        <c:numFmt formatCode="@" sourceLinked="0"/>
        <c:majorTickMark val="none"/>
        <c:minorTickMark val="none"/>
        <c:tickLblPos val="nextTo"/>
        <c:crossAx val="292068352"/>
        <c:crosses val="max"/>
        <c:crossBetween val="midCat"/>
      </c:valAx>
      <c:valAx>
        <c:axId val="800264984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crossAx val="800269904"/>
        <c:crosses val="max"/>
        <c:crossBetween val="between"/>
        <c:majorUnit val="50"/>
      </c:valAx>
      <c:catAx>
        <c:axId val="800269904"/>
        <c:scaling>
          <c:orientation val="maxMin"/>
        </c:scaling>
        <c:delete val="0"/>
        <c:axPos val="r"/>
        <c:numFmt formatCode="General" sourceLinked="1"/>
        <c:majorTickMark val="out"/>
        <c:minorTickMark val="none"/>
        <c:tickLblPos val="nextTo"/>
        <c:crossAx val="800264984"/>
        <c:crosses val="autoZero"/>
        <c:auto val="1"/>
        <c:lblAlgn val="ctr"/>
        <c:lblOffset val="100"/>
        <c:noMultiLvlLbl val="0"/>
      </c:cat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stacked"/>
        <c:varyColors val="0"/>
        <c:ser>
          <c:idx val="0"/>
          <c:order val="0"/>
          <c:spPr>
            <a:noFill/>
          </c:spPr>
          <c:invertIfNegative val="0"/>
          <c:cat>
            <c:strRef>
              <c:f>Harmonogram!$A$9:$A$26</c:f>
              <c:strCache>
                <c:ptCount val="18"/>
                <c:pt idx="0">
                  <c:v>0.1</c:v>
                </c:pt>
                <c:pt idx="1">
                  <c:v>1.01</c:v>
                </c:pt>
                <c:pt idx="2">
                  <c:v>01.01.01</c:v>
                </c:pt>
                <c:pt idx="3">
                  <c:v>01.01.02</c:v>
                </c:pt>
                <c:pt idx="4">
                  <c:v>01.00.01</c:v>
                </c:pt>
                <c:pt idx="5">
                  <c:v>01.00.02</c:v>
                </c:pt>
                <c:pt idx="6">
                  <c:v>0.2</c:v>
                </c:pt>
                <c:pt idx="7">
                  <c:v>2.01</c:v>
                </c:pt>
                <c:pt idx="8">
                  <c:v>02.01.01</c:v>
                </c:pt>
                <c:pt idx="9">
                  <c:v>02.01.02</c:v>
                </c:pt>
                <c:pt idx="10">
                  <c:v>02.00.01</c:v>
                </c:pt>
                <c:pt idx="11">
                  <c:v>02.00.02</c:v>
                </c:pt>
                <c:pt idx="12">
                  <c:v>0</c:v>
                </c:pt>
                <c:pt idx="13">
                  <c:v>00.00.01</c:v>
                </c:pt>
                <c:pt idx="14">
                  <c:v>00.00.02</c:v>
                </c:pt>
                <c:pt idx="15">
                  <c:v>00.00.03</c:v>
                </c:pt>
                <c:pt idx="16">
                  <c:v>00.00.04</c:v>
                </c:pt>
                <c:pt idx="17">
                  <c:v>00.00.05</c:v>
                </c:pt>
              </c:strCache>
            </c:strRef>
          </c:cat>
          <c:val>
            <c:numRef>
              <c:f>Harmonogram!$B$9:$B$26</c:f>
              <c:numCache>
                <c:formatCode>General</c:formatCode>
                <c:ptCount val="18"/>
                <c:pt idx="0">
                  <c:v>250</c:v>
                </c:pt>
                <c:pt idx="1">
                  <c:v>500</c:v>
                </c:pt>
                <c:pt idx="2">
                  <c:v>620</c:v>
                </c:pt>
                <c:pt idx="3">
                  <c:v>620</c:v>
                </c:pt>
                <c:pt idx="4">
                  <c:v>500</c:v>
                </c:pt>
                <c:pt idx="5">
                  <c:v>500</c:v>
                </c:pt>
                <c:pt idx="6">
                  <c:v>250</c:v>
                </c:pt>
                <c:pt idx="7">
                  <c:v>400</c:v>
                </c:pt>
                <c:pt idx="8">
                  <c:v>650</c:v>
                </c:pt>
                <c:pt idx="9">
                  <c:v>650</c:v>
                </c:pt>
                <c:pt idx="10">
                  <c:v>400</c:v>
                </c:pt>
                <c:pt idx="11">
                  <c:v>400</c:v>
                </c:pt>
                <c:pt idx="12">
                  <c:v>0</c:v>
                </c:pt>
                <c:pt idx="13">
                  <c:v>250</c:v>
                </c:pt>
                <c:pt idx="14">
                  <c:v>250</c:v>
                </c:pt>
                <c:pt idx="15">
                  <c:v>250</c:v>
                </c:pt>
                <c:pt idx="16">
                  <c:v>250</c:v>
                </c:pt>
                <c:pt idx="17">
                  <c:v>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6A-462D-942C-609CC0DE555A}"/>
            </c:ext>
          </c:extLst>
        </c:ser>
        <c:ser>
          <c:idx val="1"/>
          <c:order val="1"/>
          <c:invertIfNegative val="0"/>
          <c:dPt>
            <c:idx val="0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02-076A-462D-942C-609CC0DE555A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04-076A-462D-942C-609CC0DE555A}"/>
              </c:ext>
            </c:extLst>
          </c:dPt>
          <c:dPt>
            <c:idx val="4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06-076A-462D-942C-609CC0DE555A}"/>
              </c:ext>
            </c:extLst>
          </c:dPt>
          <c:dPt>
            <c:idx val="5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08-076A-462D-942C-609CC0DE555A}"/>
              </c:ext>
            </c:extLst>
          </c:dPt>
          <c:dPt>
            <c:idx val="6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0A-076A-462D-942C-609CC0DE555A}"/>
              </c:ext>
            </c:extLst>
          </c:dPt>
          <c:dPt>
            <c:idx val="7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0C-076A-462D-942C-609CC0DE555A}"/>
              </c:ext>
            </c:extLst>
          </c:dPt>
          <c:dPt>
            <c:idx val="10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0E-076A-462D-942C-609CC0DE555A}"/>
              </c:ext>
            </c:extLst>
          </c:dPt>
          <c:dPt>
            <c:idx val="11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10-076A-462D-942C-609CC0DE555A}"/>
              </c:ext>
            </c:extLst>
          </c:dPt>
          <c:dPt>
            <c:idx val="12"/>
            <c:invertIfNegative val="0"/>
            <c:bubble3D val="0"/>
            <c:spPr>
              <a:solidFill>
                <a:srgbClr val="92D050"/>
              </a:solidFill>
            </c:spPr>
            <c:extLst>
              <c:ext xmlns:c16="http://schemas.microsoft.com/office/drawing/2014/chart" uri="{C3380CC4-5D6E-409C-BE32-E72D297353CC}">
                <c16:uniqueId val="{00000012-076A-462D-942C-609CC0DE555A}"/>
              </c:ext>
            </c:extLst>
          </c:dPt>
          <c:dPt>
            <c:idx val="13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14-076A-462D-942C-609CC0DE555A}"/>
              </c:ext>
            </c:extLst>
          </c:dPt>
          <c:dPt>
            <c:idx val="14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16-076A-462D-942C-609CC0DE555A}"/>
              </c:ext>
            </c:extLst>
          </c:dPt>
          <c:dPt>
            <c:idx val="15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18-076A-462D-942C-609CC0DE555A}"/>
              </c:ext>
            </c:extLst>
          </c:dPt>
          <c:dPt>
            <c:idx val="16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1A-076A-462D-942C-609CC0DE555A}"/>
              </c:ext>
            </c:extLst>
          </c:dPt>
          <c:dPt>
            <c:idx val="17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1C-076A-462D-942C-609CC0DE555A}"/>
              </c:ext>
            </c:extLst>
          </c:dPt>
          <c:cat>
            <c:strRef>
              <c:f>Harmonogram!$A$9:$A$26</c:f>
              <c:strCache>
                <c:ptCount val="18"/>
                <c:pt idx="0">
                  <c:v>0.1</c:v>
                </c:pt>
                <c:pt idx="1">
                  <c:v>1.01</c:v>
                </c:pt>
                <c:pt idx="2">
                  <c:v>01.01.01</c:v>
                </c:pt>
                <c:pt idx="3">
                  <c:v>01.01.02</c:v>
                </c:pt>
                <c:pt idx="4">
                  <c:v>01.00.01</c:v>
                </c:pt>
                <c:pt idx="5">
                  <c:v>01.00.02</c:v>
                </c:pt>
                <c:pt idx="6">
                  <c:v>0.2</c:v>
                </c:pt>
                <c:pt idx="7">
                  <c:v>2.01</c:v>
                </c:pt>
                <c:pt idx="8">
                  <c:v>02.01.01</c:v>
                </c:pt>
                <c:pt idx="9">
                  <c:v>02.01.02</c:v>
                </c:pt>
                <c:pt idx="10">
                  <c:v>02.00.01</c:v>
                </c:pt>
                <c:pt idx="11">
                  <c:v>02.00.02</c:v>
                </c:pt>
                <c:pt idx="12">
                  <c:v>0</c:v>
                </c:pt>
                <c:pt idx="13">
                  <c:v>00.00.01</c:v>
                </c:pt>
                <c:pt idx="14">
                  <c:v>00.00.02</c:v>
                </c:pt>
                <c:pt idx="15">
                  <c:v>00.00.03</c:v>
                </c:pt>
                <c:pt idx="16">
                  <c:v>00.00.04</c:v>
                </c:pt>
                <c:pt idx="17">
                  <c:v>00.00.05</c:v>
                </c:pt>
              </c:strCache>
            </c:strRef>
          </c:cat>
          <c:val>
            <c:numRef>
              <c:f>Harmonogram!$C$9:$C$26</c:f>
              <c:numCache>
                <c:formatCode>General</c:formatCode>
                <c:ptCount val="18"/>
                <c:pt idx="0">
                  <c:v>250</c:v>
                </c:pt>
                <c:pt idx="1">
                  <c:v>120</c:v>
                </c:pt>
                <c:pt idx="2">
                  <c:v>180</c:v>
                </c:pt>
                <c:pt idx="3">
                  <c:v>130</c:v>
                </c:pt>
                <c:pt idx="4">
                  <c:v>100</c:v>
                </c:pt>
                <c:pt idx="5">
                  <c:v>140</c:v>
                </c:pt>
                <c:pt idx="6">
                  <c:v>150</c:v>
                </c:pt>
                <c:pt idx="7">
                  <c:v>250</c:v>
                </c:pt>
                <c:pt idx="8">
                  <c:v>218</c:v>
                </c:pt>
                <c:pt idx="9">
                  <c:v>160</c:v>
                </c:pt>
                <c:pt idx="10">
                  <c:v>85</c:v>
                </c:pt>
                <c:pt idx="11">
                  <c:v>100</c:v>
                </c:pt>
                <c:pt idx="12">
                  <c:v>250</c:v>
                </c:pt>
                <c:pt idx="13">
                  <c:v>178</c:v>
                </c:pt>
                <c:pt idx="14">
                  <c:v>120</c:v>
                </c:pt>
                <c:pt idx="15">
                  <c:v>240</c:v>
                </c:pt>
                <c:pt idx="16">
                  <c:v>150</c:v>
                </c:pt>
                <c:pt idx="17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076A-462D-942C-609CC0DE55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92068352"/>
        <c:axId val="292068912"/>
      </c:barChart>
      <c:catAx>
        <c:axId val="292068352"/>
        <c:scaling>
          <c:orientation val="minMax"/>
        </c:scaling>
        <c:delete val="0"/>
        <c:axPos val="r"/>
        <c:numFmt formatCode="General" sourceLinked="0"/>
        <c:majorTickMark val="out"/>
        <c:minorTickMark val="none"/>
        <c:tickLblPos val="nextTo"/>
        <c:crossAx val="292068912"/>
        <c:crosses val="autoZero"/>
        <c:auto val="1"/>
        <c:lblAlgn val="ctr"/>
        <c:lblOffset val="100"/>
        <c:noMultiLvlLbl val="0"/>
      </c:catAx>
      <c:valAx>
        <c:axId val="292068912"/>
        <c:scaling>
          <c:orientation val="maxMin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292068352"/>
        <c:crosses val="autoZero"/>
        <c:crossBetween val="between"/>
        <c:majorUnit val="50"/>
        <c:minorUnit val="25"/>
      </c:valAx>
    </c:plotArea>
    <c:legend>
      <c:legendPos val="r"/>
      <c:legendEntry>
        <c:idx val="0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190500</xdr:colOff>
      <xdr:row>2</xdr:row>
      <xdr:rowOff>238125</xdr:rowOff>
    </xdr:from>
    <xdr:to>
      <xdr:col>30</xdr:col>
      <xdr:colOff>514350</xdr:colOff>
      <xdr:row>20</xdr:row>
      <xdr:rowOff>85725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2F88D37F-4AAD-415D-89DB-FF21D13876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495300</xdr:colOff>
      <xdr:row>5</xdr:row>
      <xdr:rowOff>38100</xdr:rowOff>
    </xdr:from>
    <xdr:to>
      <xdr:col>21</xdr:col>
      <xdr:colOff>447676</xdr:colOff>
      <xdr:row>25</xdr:row>
      <xdr:rowOff>47625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0.47345</cdr:x>
      <cdr:y>0</cdr:y>
    </cdr:from>
    <cdr:to>
      <cdr:x>0.47345</cdr:x>
      <cdr:y>0.91601</cdr:y>
    </cdr:to>
    <cdr:cxnSp macro="">
      <cdr:nvCxnSpPr>
        <cdr:cNvPr id="4" name="Łącznik prosty 3">
          <a:extLst xmlns:a="http://schemas.openxmlformats.org/drawingml/2006/main">
            <a:ext uri="{FF2B5EF4-FFF2-40B4-BE49-F238E27FC236}">
              <a16:creationId xmlns:a16="http://schemas.microsoft.com/office/drawing/2014/main" id="{4C6B0BBC-4442-40BD-8324-97B9A423D80B}"/>
            </a:ext>
          </a:extLst>
        </cdr:cNvPr>
        <cdr:cNvCxnSpPr/>
      </cdr:nvCxnSpPr>
      <cdr:spPr>
        <a:xfrm xmlns:a="http://schemas.openxmlformats.org/drawingml/2006/main" flipV="1">
          <a:off x="5010150" y="-19050"/>
          <a:ext cx="0" cy="3324225"/>
        </a:xfrm>
        <a:prstGeom xmlns:a="http://schemas.openxmlformats.org/drawingml/2006/main" prst="line">
          <a:avLst/>
        </a:prstGeom>
        <a:ln xmlns:a="http://schemas.openxmlformats.org/drawingml/2006/main" w="3810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0.74437</cdr:x>
      <cdr:y>0.00787</cdr:y>
    </cdr:from>
    <cdr:to>
      <cdr:x>0.74437</cdr:x>
      <cdr:y>0.92388</cdr:y>
    </cdr:to>
    <cdr:cxnSp macro="">
      <cdr:nvCxnSpPr>
        <cdr:cNvPr id="5" name="Łącznik prosty 4">
          <a:extLst xmlns:a="http://schemas.openxmlformats.org/drawingml/2006/main">
            <a:ext uri="{FF2B5EF4-FFF2-40B4-BE49-F238E27FC236}">
              <a16:creationId xmlns:a16="http://schemas.microsoft.com/office/drawing/2014/main" id="{FFC6BE51-82B8-4684-9149-31712A6ACAFD}"/>
            </a:ext>
          </a:extLst>
        </cdr:cNvPr>
        <cdr:cNvCxnSpPr/>
      </cdr:nvCxnSpPr>
      <cdr:spPr>
        <a:xfrm xmlns:a="http://schemas.openxmlformats.org/drawingml/2006/main" flipV="1">
          <a:off x="7877175" y="28575"/>
          <a:ext cx="0" cy="3324225"/>
        </a:xfrm>
        <a:prstGeom xmlns:a="http://schemas.openxmlformats.org/drawingml/2006/main" prst="line">
          <a:avLst/>
        </a:prstGeom>
        <a:ln xmlns:a="http://schemas.openxmlformats.org/drawingml/2006/main" w="3810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AG28"/>
  <sheetViews>
    <sheetView tabSelected="1" workbookViewId="0">
      <selection activeCell="G27" sqref="G27"/>
    </sheetView>
  </sheetViews>
  <sheetFormatPr defaultRowHeight="14.25"/>
  <cols>
    <col min="1" max="1" width="2.625" customWidth="1"/>
    <col min="2" max="2" width="16.625" customWidth="1"/>
    <col min="3" max="3" width="8.375" bestFit="1" customWidth="1"/>
    <col min="4" max="4" width="13.5" bestFit="1" customWidth="1"/>
    <col min="5" max="5" width="13.5" customWidth="1"/>
    <col min="6" max="6" width="14.625" customWidth="1"/>
    <col min="7" max="7" width="18.125" customWidth="1"/>
    <col min="8" max="8" width="10.875" customWidth="1"/>
    <col min="9" max="10" width="16.5" customWidth="1"/>
    <col min="11" max="11" width="15" customWidth="1"/>
    <col min="13" max="33" width="9.875" bestFit="1" customWidth="1"/>
  </cols>
  <sheetData>
    <row r="2" spans="2:31" ht="30" customHeight="1" thickBot="1">
      <c r="M2" s="56" t="s">
        <v>34</v>
      </c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</row>
    <row r="3" spans="2:31" ht="45.75" thickBot="1">
      <c r="B3" s="34" t="s">
        <v>28</v>
      </c>
      <c r="C3" s="35" t="s">
        <v>25</v>
      </c>
      <c r="D3" s="35" t="s">
        <v>23</v>
      </c>
      <c r="E3" s="36" t="s">
        <v>31</v>
      </c>
      <c r="F3" s="35" t="s">
        <v>24</v>
      </c>
      <c r="G3" s="35" t="s">
        <v>26</v>
      </c>
      <c r="H3" s="35" t="s">
        <v>30</v>
      </c>
      <c r="I3" s="37" t="s">
        <v>39</v>
      </c>
      <c r="J3" s="37" t="s">
        <v>27</v>
      </c>
      <c r="K3" s="37" t="s">
        <v>40</v>
      </c>
    </row>
    <row r="4" spans="2:31" ht="15" thickBot="1">
      <c r="B4" s="30" t="str">
        <f>IF(C4-1&lt;0,"-",C4-1)</f>
        <v>-</v>
      </c>
      <c r="C4" s="31">
        <v>0</v>
      </c>
      <c r="D4" s="32">
        <v>0</v>
      </c>
      <c r="E4" s="32" t="s">
        <v>29</v>
      </c>
      <c r="F4" s="31">
        <v>1</v>
      </c>
      <c r="G4" s="31">
        <v>250</v>
      </c>
      <c r="H4" s="31">
        <f t="shared" ref="H4:H21" si="0">F4*G4</f>
        <v>250</v>
      </c>
      <c r="I4" s="33">
        <f t="shared" ref="I4:I21" si="1">IF(C4=0,0,IF(C4&lt;=1,VLOOKUP(E4,$D$4:$H$21,COLUMN(H3)-COLUMN(D3)+1,FALSE),VLOOKUP(E4,$D$4:$H$21,COLUMN(H3)-COLUMN(D3)+1,FALSE)+VLOOKUP(E4,$D$4:$I$21,COLUMN(I3)-COLUMN(D3)+1,FALSE)))</f>
        <v>0</v>
      </c>
      <c r="J4" s="33">
        <f t="shared" ref="J4:J21" si="2">IF(MROUND(I4+H4,50)&lt;I4+H4,MROUND(I4+H4,50)+50,MROUND(I4+H4,50))</f>
        <v>250</v>
      </c>
      <c r="K4" s="46">
        <f ca="1">HLOOKUP(J4,$M$26:$AG$28,3,FALSE)</f>
        <v>43200</v>
      </c>
    </row>
    <row r="5" spans="2:31">
      <c r="B5" s="14">
        <f t="shared" ref="B5:B21" si="3">IF(C5-1&lt;0,"-",C5-1)</f>
        <v>0</v>
      </c>
      <c r="C5" s="27">
        <v>1</v>
      </c>
      <c r="D5" s="28" t="s">
        <v>13</v>
      </c>
      <c r="E5" s="28">
        <v>0</v>
      </c>
      <c r="F5" s="15">
        <v>1</v>
      </c>
      <c r="G5" s="15">
        <v>250</v>
      </c>
      <c r="H5" s="15">
        <f t="shared" si="0"/>
        <v>250</v>
      </c>
      <c r="I5" s="16">
        <f t="shared" si="1"/>
        <v>250</v>
      </c>
      <c r="J5" s="16">
        <f t="shared" si="2"/>
        <v>500</v>
      </c>
      <c r="K5" s="47">
        <f t="shared" ref="K5:K21" ca="1" si="4">HLOOKUP(J5,$M$26:$AG$28,3,FALSE)</f>
        <v>43195</v>
      </c>
    </row>
    <row r="6" spans="2:31">
      <c r="B6" s="17">
        <f>IF(C6-1&lt;0,"-",C6-1)</f>
        <v>1</v>
      </c>
      <c r="C6" s="12">
        <v>2</v>
      </c>
      <c r="D6" s="13" t="s">
        <v>14</v>
      </c>
      <c r="E6" s="13" t="s">
        <v>13</v>
      </c>
      <c r="F6" s="11">
        <v>1</v>
      </c>
      <c r="G6" s="11">
        <v>120</v>
      </c>
      <c r="H6" s="11">
        <f t="shared" si="0"/>
        <v>120</v>
      </c>
      <c r="I6" s="18">
        <f t="shared" si="1"/>
        <v>500</v>
      </c>
      <c r="J6" s="18">
        <f>IF(MROUND(I6+H6,50)&lt;I6+H6,MROUND(I6+H6,50)+50,MROUND(I6+H6,50))</f>
        <v>650</v>
      </c>
      <c r="K6" s="48">
        <f t="shared" ca="1" si="4"/>
        <v>43192</v>
      </c>
    </row>
    <row r="7" spans="2:31">
      <c r="B7" s="17">
        <f>IF(C7-1&lt;0,"-",C7-1)</f>
        <v>2</v>
      </c>
      <c r="C7" s="12">
        <v>3</v>
      </c>
      <c r="D7" s="13" t="s">
        <v>15</v>
      </c>
      <c r="E7" s="13" t="s">
        <v>14</v>
      </c>
      <c r="F7" s="11">
        <v>1</v>
      </c>
      <c r="G7" s="11">
        <v>180</v>
      </c>
      <c r="H7" s="11">
        <f t="shared" si="0"/>
        <v>180</v>
      </c>
      <c r="I7" s="18">
        <f t="shared" si="1"/>
        <v>620</v>
      </c>
      <c r="J7" s="18">
        <f t="shared" si="2"/>
        <v>800</v>
      </c>
      <c r="K7" s="48">
        <f t="shared" ca="1" si="4"/>
        <v>43189</v>
      </c>
    </row>
    <row r="8" spans="2:31" ht="15" thickBot="1">
      <c r="B8" s="19">
        <f>IF(C8-1&lt;0,"-",C8-1)</f>
        <v>2</v>
      </c>
      <c r="C8" s="20">
        <v>3</v>
      </c>
      <c r="D8" s="29" t="s">
        <v>16</v>
      </c>
      <c r="E8" s="29" t="s">
        <v>14</v>
      </c>
      <c r="F8" s="21">
        <v>1</v>
      </c>
      <c r="G8" s="21">
        <v>130</v>
      </c>
      <c r="H8" s="21">
        <f t="shared" si="0"/>
        <v>130</v>
      </c>
      <c r="I8" s="22">
        <f t="shared" si="1"/>
        <v>620</v>
      </c>
      <c r="J8" s="22">
        <f t="shared" si="2"/>
        <v>750</v>
      </c>
      <c r="K8" s="49">
        <f t="shared" ca="1" si="4"/>
        <v>43190</v>
      </c>
    </row>
    <row r="9" spans="2:31">
      <c r="B9" s="14">
        <f>IF(C9-1&lt;0,"-",C9-1)</f>
        <v>1</v>
      </c>
      <c r="C9" s="27">
        <v>2</v>
      </c>
      <c r="D9" s="28" t="s">
        <v>17</v>
      </c>
      <c r="E9" s="28" t="s">
        <v>13</v>
      </c>
      <c r="F9" s="15">
        <v>1</v>
      </c>
      <c r="G9" s="15">
        <v>100</v>
      </c>
      <c r="H9" s="15">
        <f t="shared" si="0"/>
        <v>100</v>
      </c>
      <c r="I9" s="16">
        <f t="shared" si="1"/>
        <v>500</v>
      </c>
      <c r="J9" s="16">
        <f t="shared" si="2"/>
        <v>600</v>
      </c>
      <c r="K9" s="47">
        <f t="shared" ca="1" si="4"/>
        <v>43193</v>
      </c>
    </row>
    <row r="10" spans="2:31" ht="15" thickBot="1">
      <c r="B10" s="19">
        <f>IF(C10-1&lt;0,"-",C10-1)</f>
        <v>1</v>
      </c>
      <c r="C10" s="20">
        <v>2</v>
      </c>
      <c r="D10" s="29" t="s">
        <v>18</v>
      </c>
      <c r="E10" s="29" t="s">
        <v>13</v>
      </c>
      <c r="F10" s="21">
        <v>1</v>
      </c>
      <c r="G10" s="21">
        <v>140</v>
      </c>
      <c r="H10" s="21">
        <f t="shared" si="0"/>
        <v>140</v>
      </c>
      <c r="I10" s="22">
        <f t="shared" si="1"/>
        <v>500</v>
      </c>
      <c r="J10" s="22">
        <f t="shared" si="2"/>
        <v>650</v>
      </c>
      <c r="K10" s="49">
        <f t="shared" ca="1" si="4"/>
        <v>43192</v>
      </c>
    </row>
    <row r="11" spans="2:31">
      <c r="B11" s="14">
        <f t="shared" si="3"/>
        <v>0</v>
      </c>
      <c r="C11" s="27">
        <v>1</v>
      </c>
      <c r="D11" s="28" t="s">
        <v>10</v>
      </c>
      <c r="E11" s="28">
        <v>0</v>
      </c>
      <c r="F11" s="15">
        <v>1</v>
      </c>
      <c r="G11" s="15">
        <v>150</v>
      </c>
      <c r="H11" s="15">
        <f t="shared" si="0"/>
        <v>150</v>
      </c>
      <c r="I11" s="16">
        <f t="shared" si="1"/>
        <v>250</v>
      </c>
      <c r="J11" s="16">
        <f t="shared" si="2"/>
        <v>400</v>
      </c>
      <c r="K11" s="47">
        <f t="shared" ca="1" si="4"/>
        <v>43197</v>
      </c>
    </row>
    <row r="12" spans="2:31">
      <c r="B12" s="17">
        <f t="shared" ref="B12:B17" si="5">IF(C12-1&lt;0,"-",C12-1)</f>
        <v>1</v>
      </c>
      <c r="C12" s="12">
        <v>2</v>
      </c>
      <c r="D12" s="13" t="s">
        <v>11</v>
      </c>
      <c r="E12" s="13" t="s">
        <v>10</v>
      </c>
      <c r="F12" s="11">
        <v>1</v>
      </c>
      <c r="G12" s="11">
        <v>250</v>
      </c>
      <c r="H12" s="11">
        <f t="shared" si="0"/>
        <v>250</v>
      </c>
      <c r="I12" s="18">
        <f t="shared" si="1"/>
        <v>400</v>
      </c>
      <c r="J12" s="18">
        <f t="shared" si="2"/>
        <v>650</v>
      </c>
      <c r="K12" s="48">
        <f t="shared" ca="1" si="4"/>
        <v>43192</v>
      </c>
    </row>
    <row r="13" spans="2:31">
      <c r="B13" s="17">
        <f t="shared" si="5"/>
        <v>2</v>
      </c>
      <c r="C13" s="12">
        <v>3</v>
      </c>
      <c r="D13" s="13" t="s">
        <v>19</v>
      </c>
      <c r="E13" s="13" t="s">
        <v>11</v>
      </c>
      <c r="F13" s="11">
        <v>1</v>
      </c>
      <c r="G13" s="11">
        <v>218</v>
      </c>
      <c r="H13" s="11">
        <f t="shared" si="0"/>
        <v>218</v>
      </c>
      <c r="I13" s="18">
        <f t="shared" si="1"/>
        <v>650</v>
      </c>
      <c r="J13" s="18">
        <f t="shared" si="2"/>
        <v>900</v>
      </c>
      <c r="K13" s="48">
        <f t="shared" ca="1" si="4"/>
        <v>43187</v>
      </c>
    </row>
    <row r="14" spans="2:31" ht="15" thickBot="1">
      <c r="B14" s="19">
        <f t="shared" si="5"/>
        <v>2</v>
      </c>
      <c r="C14" s="20">
        <v>3</v>
      </c>
      <c r="D14" s="29" t="s">
        <v>20</v>
      </c>
      <c r="E14" s="29" t="s">
        <v>11</v>
      </c>
      <c r="F14" s="21">
        <v>1</v>
      </c>
      <c r="G14" s="21">
        <v>160</v>
      </c>
      <c r="H14" s="21">
        <f t="shared" si="0"/>
        <v>160</v>
      </c>
      <c r="I14" s="22">
        <f t="shared" si="1"/>
        <v>650</v>
      </c>
      <c r="J14" s="22">
        <f t="shared" si="2"/>
        <v>850</v>
      </c>
      <c r="K14" s="49">
        <f t="shared" ca="1" si="4"/>
        <v>43188</v>
      </c>
    </row>
    <row r="15" spans="2:31">
      <c r="B15" s="14">
        <f t="shared" si="5"/>
        <v>1</v>
      </c>
      <c r="C15" s="27">
        <v>2</v>
      </c>
      <c r="D15" s="28" t="s">
        <v>8</v>
      </c>
      <c r="E15" s="28" t="s">
        <v>10</v>
      </c>
      <c r="F15" s="15">
        <v>1</v>
      </c>
      <c r="G15" s="15">
        <v>85</v>
      </c>
      <c r="H15" s="15">
        <f t="shared" si="0"/>
        <v>85</v>
      </c>
      <c r="I15" s="16">
        <f t="shared" si="1"/>
        <v>400</v>
      </c>
      <c r="J15" s="16">
        <f t="shared" si="2"/>
        <v>500</v>
      </c>
      <c r="K15" s="47">
        <f t="shared" ca="1" si="4"/>
        <v>43195</v>
      </c>
    </row>
    <row r="16" spans="2:31" ht="15" thickBot="1">
      <c r="B16" s="19">
        <f t="shared" si="5"/>
        <v>1</v>
      </c>
      <c r="C16" s="20">
        <v>2</v>
      </c>
      <c r="D16" s="29" t="s">
        <v>9</v>
      </c>
      <c r="E16" s="29" t="s">
        <v>10</v>
      </c>
      <c r="F16" s="21">
        <v>1</v>
      </c>
      <c r="G16" s="21">
        <v>100</v>
      </c>
      <c r="H16" s="21">
        <f t="shared" si="0"/>
        <v>100</v>
      </c>
      <c r="I16" s="22">
        <f t="shared" si="1"/>
        <v>400</v>
      </c>
      <c r="J16" s="22">
        <f t="shared" si="2"/>
        <v>500</v>
      </c>
      <c r="K16" s="49">
        <f t="shared" ca="1" si="4"/>
        <v>43195</v>
      </c>
    </row>
    <row r="17" spans="2:33">
      <c r="B17" s="23">
        <f t="shared" si="5"/>
        <v>0</v>
      </c>
      <c r="C17" s="24">
        <v>1</v>
      </c>
      <c r="D17" s="25" t="s">
        <v>3</v>
      </c>
      <c r="E17" s="25">
        <v>0</v>
      </c>
      <c r="F17" s="25">
        <v>1</v>
      </c>
      <c r="G17" s="25">
        <v>178</v>
      </c>
      <c r="H17" s="25">
        <f t="shared" si="0"/>
        <v>178</v>
      </c>
      <c r="I17" s="26">
        <f t="shared" si="1"/>
        <v>250</v>
      </c>
      <c r="J17" s="26">
        <f t="shared" si="2"/>
        <v>450</v>
      </c>
      <c r="K17" s="50">
        <f t="shared" ca="1" si="4"/>
        <v>43196</v>
      </c>
    </row>
    <row r="18" spans="2:33">
      <c r="B18" s="17">
        <f t="shared" si="3"/>
        <v>0</v>
      </c>
      <c r="C18" s="12">
        <v>1</v>
      </c>
      <c r="D18" s="11" t="s">
        <v>4</v>
      </c>
      <c r="E18" s="11">
        <v>0</v>
      </c>
      <c r="F18" s="11">
        <v>1</v>
      </c>
      <c r="G18" s="11">
        <v>120</v>
      </c>
      <c r="H18" s="11">
        <f t="shared" si="0"/>
        <v>120</v>
      </c>
      <c r="I18" s="18">
        <f t="shared" si="1"/>
        <v>250</v>
      </c>
      <c r="J18" s="18">
        <f t="shared" si="2"/>
        <v>400</v>
      </c>
      <c r="K18" s="48">
        <f t="shared" ca="1" si="4"/>
        <v>43197</v>
      </c>
    </row>
    <row r="19" spans="2:33">
      <c r="B19" s="17">
        <f t="shared" si="3"/>
        <v>0</v>
      </c>
      <c r="C19" s="12">
        <v>1</v>
      </c>
      <c r="D19" s="11" t="s">
        <v>5</v>
      </c>
      <c r="E19" s="11">
        <v>0</v>
      </c>
      <c r="F19" s="11">
        <v>1</v>
      </c>
      <c r="G19" s="11">
        <v>240</v>
      </c>
      <c r="H19" s="11">
        <f t="shared" si="0"/>
        <v>240</v>
      </c>
      <c r="I19" s="18">
        <f t="shared" si="1"/>
        <v>250</v>
      </c>
      <c r="J19" s="18">
        <f t="shared" si="2"/>
        <v>500</v>
      </c>
      <c r="K19" s="48">
        <f t="shared" ca="1" si="4"/>
        <v>43195</v>
      </c>
    </row>
    <row r="20" spans="2:33">
      <c r="B20" s="17">
        <f t="shared" si="3"/>
        <v>0</v>
      </c>
      <c r="C20" s="12">
        <v>1</v>
      </c>
      <c r="D20" s="11" t="s">
        <v>6</v>
      </c>
      <c r="E20" s="11">
        <v>0</v>
      </c>
      <c r="F20" s="11">
        <v>1</v>
      </c>
      <c r="G20" s="11">
        <v>150</v>
      </c>
      <c r="H20" s="11">
        <f t="shared" si="0"/>
        <v>150</v>
      </c>
      <c r="I20" s="18">
        <f t="shared" si="1"/>
        <v>250</v>
      </c>
      <c r="J20" s="18">
        <f t="shared" si="2"/>
        <v>400</v>
      </c>
      <c r="K20" s="48">
        <f t="shared" ca="1" si="4"/>
        <v>43197</v>
      </c>
    </row>
    <row r="21" spans="2:33" ht="15" thickBot="1">
      <c r="B21" s="19">
        <f t="shared" si="3"/>
        <v>0</v>
      </c>
      <c r="C21" s="20">
        <v>1</v>
      </c>
      <c r="D21" s="21" t="s">
        <v>7</v>
      </c>
      <c r="E21" s="21">
        <v>0</v>
      </c>
      <c r="F21" s="21">
        <v>1</v>
      </c>
      <c r="G21" s="21">
        <v>300</v>
      </c>
      <c r="H21" s="21">
        <f t="shared" si="0"/>
        <v>300</v>
      </c>
      <c r="I21" s="22">
        <f t="shared" si="1"/>
        <v>250</v>
      </c>
      <c r="J21" s="22">
        <f t="shared" si="2"/>
        <v>550</v>
      </c>
      <c r="K21" s="49">
        <f t="shared" ca="1" si="4"/>
        <v>43194</v>
      </c>
    </row>
    <row r="22" spans="2:33" ht="15" thickBot="1"/>
    <row r="23" spans="2:33" ht="15.75" thickBot="1">
      <c r="M23" s="40" t="s">
        <v>32</v>
      </c>
      <c r="N23" s="38">
        <f ca="1">YEAR(TODAY())</f>
        <v>2018</v>
      </c>
      <c r="O23" s="40" t="s">
        <v>33</v>
      </c>
      <c r="P23" s="39">
        <f ca="1">WEEKNUM(T23,2)</f>
        <v>13</v>
      </c>
      <c r="Q23" s="5"/>
      <c r="R23" s="54" t="s">
        <v>35</v>
      </c>
      <c r="S23" s="55"/>
      <c r="T23" s="45">
        <f ca="1">TODAY()</f>
        <v>43185</v>
      </c>
    </row>
    <row r="24" spans="2:33" ht="15" thickBot="1"/>
    <row r="25" spans="2:33" ht="15" thickBot="1">
      <c r="M25" s="51" t="s">
        <v>38</v>
      </c>
      <c r="N25" s="52"/>
      <c r="O25" s="52"/>
      <c r="P25" s="52"/>
      <c r="Q25" s="52"/>
      <c r="R25" s="52"/>
      <c r="S25" s="52"/>
      <c r="T25" s="52" t="s">
        <v>37</v>
      </c>
      <c r="U25" s="52"/>
      <c r="V25" s="52"/>
      <c r="W25" s="52"/>
      <c r="X25" s="52"/>
      <c r="Y25" s="52"/>
      <c r="Z25" s="53"/>
      <c r="AA25" s="52" t="s">
        <v>36</v>
      </c>
      <c r="AB25" s="52"/>
      <c r="AC25" s="52"/>
      <c r="AD25" s="52"/>
      <c r="AE25" s="52"/>
      <c r="AF25" s="52"/>
      <c r="AG25" s="53"/>
    </row>
    <row r="26" spans="2:33">
      <c r="M26" s="6">
        <v>1000</v>
      </c>
      <c r="N26" s="41">
        <v>950</v>
      </c>
      <c r="O26" s="41">
        <v>900</v>
      </c>
      <c r="P26" s="41">
        <v>850</v>
      </c>
      <c r="Q26" s="41">
        <v>800</v>
      </c>
      <c r="R26" s="41">
        <v>750</v>
      </c>
      <c r="S26" s="41">
        <v>700</v>
      </c>
      <c r="T26" s="41">
        <v>650</v>
      </c>
      <c r="U26" s="41">
        <v>600</v>
      </c>
      <c r="V26" s="41">
        <v>550</v>
      </c>
      <c r="W26" s="41">
        <v>500</v>
      </c>
      <c r="X26" s="41">
        <v>450</v>
      </c>
      <c r="Y26" s="41">
        <v>400</v>
      </c>
      <c r="Z26" s="41">
        <v>350</v>
      </c>
      <c r="AA26" s="41">
        <v>300</v>
      </c>
      <c r="AB26" s="41">
        <v>250</v>
      </c>
      <c r="AC26" s="41">
        <v>200</v>
      </c>
      <c r="AD26" s="41">
        <v>150</v>
      </c>
      <c r="AE26" s="41">
        <v>100</v>
      </c>
      <c r="AF26" s="41">
        <v>50</v>
      </c>
      <c r="AG26" s="7">
        <v>0</v>
      </c>
    </row>
    <row r="27" spans="2:33" ht="15" thickBot="1">
      <c r="M27" s="8">
        <f t="shared" ref="M27:AG27" ca="1" si="6">WEEKNUM(M28,2)</f>
        <v>13</v>
      </c>
      <c r="N27" s="9">
        <f t="shared" ca="1" si="6"/>
        <v>13</v>
      </c>
      <c r="O27" s="9">
        <f t="shared" ca="1" si="6"/>
        <v>13</v>
      </c>
      <c r="P27" s="9">
        <f t="shared" ca="1" si="6"/>
        <v>13</v>
      </c>
      <c r="Q27" s="9">
        <f t="shared" ca="1" si="6"/>
        <v>13</v>
      </c>
      <c r="R27" s="9">
        <f t="shared" ca="1" si="6"/>
        <v>13</v>
      </c>
      <c r="S27" s="9">
        <f t="shared" ca="1" si="6"/>
        <v>13</v>
      </c>
      <c r="T27" s="9">
        <f t="shared" ca="1" si="6"/>
        <v>14</v>
      </c>
      <c r="U27" s="9">
        <f t="shared" ca="1" si="6"/>
        <v>14</v>
      </c>
      <c r="V27" s="9">
        <f t="shared" ca="1" si="6"/>
        <v>14</v>
      </c>
      <c r="W27" s="9">
        <f t="shared" ca="1" si="6"/>
        <v>14</v>
      </c>
      <c r="X27" s="9">
        <f t="shared" ca="1" si="6"/>
        <v>14</v>
      </c>
      <c r="Y27" s="9">
        <f t="shared" ca="1" si="6"/>
        <v>14</v>
      </c>
      <c r="Z27" s="9">
        <f t="shared" ca="1" si="6"/>
        <v>14</v>
      </c>
      <c r="AA27" s="9">
        <f t="shared" ca="1" si="6"/>
        <v>15</v>
      </c>
      <c r="AB27" s="9">
        <f t="shared" ca="1" si="6"/>
        <v>15</v>
      </c>
      <c r="AC27" s="9">
        <f t="shared" ca="1" si="6"/>
        <v>15</v>
      </c>
      <c r="AD27" s="9">
        <f t="shared" ca="1" si="6"/>
        <v>15</v>
      </c>
      <c r="AE27" s="9">
        <f t="shared" ca="1" si="6"/>
        <v>15</v>
      </c>
      <c r="AF27" s="9">
        <f t="shared" ca="1" si="6"/>
        <v>15</v>
      </c>
      <c r="AG27" s="10">
        <f t="shared" ca="1" si="6"/>
        <v>15</v>
      </c>
    </row>
    <row r="28" spans="2:33" ht="16.5" thickBot="1">
      <c r="M28" s="42">
        <f ca="1">DATE($N$23,1,1)+($P$23-(IF(MOD($N$23,2)=0,1,0)))*7-WEEKDAY(DATE($N$23,1,1),2)+1</f>
        <v>43185</v>
      </c>
      <c r="N28" s="43">
        <f ca="1">DATE($N$23,1,1)+($P$23-(IF(MOD($N$23,2)=0,1,0)))*7-WEEKDAY(DATE($N$23,1,1),2)+2</f>
        <v>43186</v>
      </c>
      <c r="O28" s="43">
        <f ca="1">DATE($N$23,1,1)+($P$23-(IF(MOD($N$23,2)=0,1,0)))*7-WEEKDAY(DATE($N$23,1,1),2)+3</f>
        <v>43187</v>
      </c>
      <c r="P28" s="43">
        <f ca="1">DATE($N$23,1,1)+($P$23-(IF(MOD($N$23,2)=0,1,0)))*7-WEEKDAY(DATE($N$23,1,1),2)+4</f>
        <v>43188</v>
      </c>
      <c r="Q28" s="43">
        <f ca="1">DATE($N$23,1,1)+($P$23-(IF(MOD($N$23,2)=0,1,0)))*7-WEEKDAY(DATE($N$23,1,1),2)+5</f>
        <v>43189</v>
      </c>
      <c r="R28" s="43">
        <f ca="1">DATE($N$23,1,1)+($P$23-(IF(MOD($N$23,2)=0,1,0)))*7-WEEKDAY(DATE($N$23,1,1),2)+6</f>
        <v>43190</v>
      </c>
      <c r="S28" s="44">
        <f ca="1">DATE($N$23,1,1)+($P$23-(IF(MOD($N$23,2)=0,1,0)))*7-WEEKDAY(DATE($N$23,1,1),2)+7</f>
        <v>43191</v>
      </c>
      <c r="T28" s="44">
        <f ca="1">DATE($N$23,1,1)+($P$23-(IF(MOD($N$23,2)=0,1,0)))*7-WEEKDAY(DATE($N$23,1,1),2)+8</f>
        <v>43192</v>
      </c>
      <c r="U28" s="44">
        <f ca="1">DATE($N$23,1,1)+($P$23-(IF(MOD($N$23,2)=0,1,0)))*7-WEEKDAY(DATE($N$23,1,1),2)+9</f>
        <v>43193</v>
      </c>
      <c r="V28" s="44">
        <f ca="1">DATE($N$23,1,1)+($P$23-(IF(MOD($N$23,2)=0,1,0)))*7-WEEKDAY(DATE($N$23,1,1),2)+10</f>
        <v>43194</v>
      </c>
      <c r="W28" s="44">
        <f ca="1">DATE($N$23,1,1)+($P$23-(IF(MOD($N$23,2)=0,1,0)))*7-WEEKDAY(DATE($N$23,1,1),2)+11</f>
        <v>43195</v>
      </c>
      <c r="X28" s="44">
        <f ca="1">DATE($N$23,1,1)+($P$23-(IF(MOD($N$23,2)=0,1,0)))*7-WEEKDAY(DATE($N$23,1,1),2)+12</f>
        <v>43196</v>
      </c>
      <c r="Y28" s="44">
        <f ca="1">DATE($N$23,1,1)+($P$23-(IF(MOD($N$23,2)=0,1,0)))*7-WEEKDAY(DATE($N$23,1,1),2)+13</f>
        <v>43197</v>
      </c>
      <c r="Z28" s="44">
        <f ca="1">DATE($N$23,1,1)+($P$23-(IF(MOD($N$23,2)=0,1,0)))*7-WEEKDAY(DATE($N$23,1,1),2)+14</f>
        <v>43198</v>
      </c>
      <c r="AA28" s="44">
        <f ca="1">DATE($N$23,1,1)+($P$23-(IF(MOD($N$23,2)=0,1,0)))*7-WEEKDAY(DATE($N$23,1,1),2)+15</f>
        <v>43199</v>
      </c>
      <c r="AB28" s="44">
        <f ca="1">DATE($N$23,1,1)+($P$23-(IF(MOD($N$23,2)=0,1,0)))*7-WEEKDAY(DATE($N$23,1,1),2)+16</f>
        <v>43200</v>
      </c>
      <c r="AC28" s="44">
        <f ca="1">DATE($N$23,1,1)+($P$23-(IF(MOD($N$23,2)=0,1,0)))*7-WEEKDAY(DATE($N$23,1,1),2)+17</f>
        <v>43201</v>
      </c>
      <c r="AD28" s="44">
        <f ca="1">DATE($N$23,1,1)+($P$23-(IF(MOD($N$23,2)=0,1,0)))*7-WEEKDAY(DATE($N$23,1,1),2)+18</f>
        <v>43202</v>
      </c>
      <c r="AE28" s="44">
        <f ca="1">DATE($N$23,1,1)+($P$23-(IF(MOD($N$23,2)=0,1,0)))*7-WEEKDAY(DATE($N$23,1,1),2)+19</f>
        <v>43203</v>
      </c>
      <c r="AF28" s="44">
        <f ca="1">DATE($N$23,1,1)+($P$23-(IF(MOD($N$23,2)=0,1,0)))*7-WEEKDAY(DATE($N$23,1,1),2)+20</f>
        <v>43204</v>
      </c>
      <c r="AG28" s="44">
        <f ca="1">DATE($N$23,1,1)+($P$23-(IF(MOD($N$23,2)=0,1,0)))*7-WEEKDAY(DATE($N$23,1,1),2)+21</f>
        <v>43205</v>
      </c>
    </row>
  </sheetData>
  <mergeCells count="5">
    <mergeCell ref="M25:S25"/>
    <mergeCell ref="T25:Z25"/>
    <mergeCell ref="AA25:AG25"/>
    <mergeCell ref="R23:S23"/>
    <mergeCell ref="M2:AE2"/>
  </mergeCells>
  <conditionalFormatting sqref="M28">
    <cfRule type="timePeriod" dxfId="8" priority="28" timePeriod="today">
      <formula>FLOOR(M28,1)=TODAY()</formula>
    </cfRule>
  </conditionalFormatting>
  <conditionalFormatting sqref="S28">
    <cfRule type="timePeriod" dxfId="7" priority="10" timePeriod="today">
      <formula>FLOOR(S28,1)=TODAY()</formula>
    </cfRule>
  </conditionalFormatting>
  <conditionalFormatting sqref="R28">
    <cfRule type="timePeriod" dxfId="6" priority="11" timePeriod="today">
      <formula>FLOOR(R28,1)=TODAY()</formula>
    </cfRule>
  </conditionalFormatting>
  <conditionalFormatting sqref="AA28:AG28">
    <cfRule type="timePeriod" dxfId="5" priority="1" timePeriod="today">
      <formula>FLOOR(AA28,1)=TODAY()</formula>
    </cfRule>
  </conditionalFormatting>
  <conditionalFormatting sqref="P28">
    <cfRule type="timePeriod" dxfId="4" priority="13" timePeriod="today">
      <formula>FLOOR(P28,1)=TODAY()</formula>
    </cfRule>
  </conditionalFormatting>
  <conditionalFormatting sqref="N28">
    <cfRule type="timePeriod" dxfId="3" priority="15" timePeriod="today">
      <formula>FLOOR(N28,1)=TODAY()</formula>
    </cfRule>
  </conditionalFormatting>
  <conditionalFormatting sqref="O28">
    <cfRule type="timePeriod" dxfId="2" priority="14" timePeriod="today">
      <formula>FLOOR(O28,1)=TODAY()</formula>
    </cfRule>
  </conditionalFormatting>
  <conditionalFormatting sqref="Q28">
    <cfRule type="timePeriod" dxfId="1" priority="12" timePeriod="today">
      <formula>FLOOR(Q28,1)=TODAY()</formula>
    </cfRule>
  </conditionalFormatting>
  <conditionalFormatting sqref="T28:Z28">
    <cfRule type="timePeriod" dxfId="0" priority="2" timePeriod="today">
      <formula>FLOOR(T28,1)=TODAY()</formula>
    </cfRule>
  </conditionalFormatting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7"/>
  <sheetViews>
    <sheetView zoomScaleNormal="100" workbookViewId="0">
      <selection activeCell="A8" sqref="A8:C26"/>
    </sheetView>
  </sheetViews>
  <sheetFormatPr defaultRowHeight="14.25"/>
  <cols>
    <col min="1" max="1" width="8.375" bestFit="1" customWidth="1"/>
    <col min="2" max="2" width="15.5" bestFit="1" customWidth="1"/>
    <col min="3" max="3" width="6.75" bestFit="1" customWidth="1"/>
    <col min="4" max="4" width="15.5" customWidth="1"/>
    <col min="5" max="5" width="9.25" bestFit="1" customWidth="1"/>
    <col min="20" max="20" width="13.5" customWidth="1"/>
  </cols>
  <sheetData>
    <row r="2" spans="1:5">
      <c r="A2" t="s">
        <v>21</v>
      </c>
      <c r="B2" t="s">
        <v>22</v>
      </c>
    </row>
    <row r="3" spans="1:5">
      <c r="D3" s="1"/>
    </row>
    <row r="4" spans="1:5">
      <c r="D4" s="1"/>
    </row>
    <row r="8" spans="1:5">
      <c r="A8" t="s">
        <v>2</v>
      </c>
      <c r="B8" s="2" t="s">
        <v>0</v>
      </c>
      <c r="C8" s="2" t="s">
        <v>1</v>
      </c>
      <c r="D8" s="2"/>
      <c r="E8" s="2"/>
    </row>
    <row r="9" spans="1:5">
      <c r="A9" s="3" t="s">
        <v>13</v>
      </c>
      <c r="B9" s="4">
        <v>250</v>
      </c>
      <c r="C9" s="4">
        <v>250</v>
      </c>
    </row>
    <row r="10" spans="1:5">
      <c r="A10" s="3" t="s">
        <v>14</v>
      </c>
      <c r="B10" s="4">
        <v>500</v>
      </c>
      <c r="C10" s="4">
        <v>120</v>
      </c>
    </row>
    <row r="11" spans="1:5">
      <c r="A11" s="3" t="s">
        <v>15</v>
      </c>
      <c r="B11" s="4">
        <v>620</v>
      </c>
      <c r="C11" s="4">
        <v>180</v>
      </c>
    </row>
    <row r="12" spans="1:5">
      <c r="A12" s="3" t="s">
        <v>16</v>
      </c>
      <c r="B12" s="4">
        <v>620</v>
      </c>
      <c r="C12" s="4">
        <v>130</v>
      </c>
    </row>
    <row r="13" spans="1:5">
      <c r="A13" s="3" t="s">
        <v>17</v>
      </c>
      <c r="B13" s="4">
        <v>500</v>
      </c>
      <c r="C13" s="4">
        <v>100</v>
      </c>
    </row>
    <row r="14" spans="1:5">
      <c r="A14" s="3" t="s">
        <v>18</v>
      </c>
      <c r="B14" s="4">
        <v>500</v>
      </c>
      <c r="C14" s="4">
        <v>140</v>
      </c>
    </row>
    <row r="15" spans="1:5">
      <c r="A15" s="3" t="s">
        <v>10</v>
      </c>
      <c r="B15" s="4">
        <v>250</v>
      </c>
      <c r="C15" s="4">
        <v>150</v>
      </c>
      <c r="D15" s="2"/>
      <c r="E15" s="2"/>
    </row>
    <row r="16" spans="1:5">
      <c r="A16" s="3" t="s">
        <v>11</v>
      </c>
      <c r="B16" s="4">
        <v>400</v>
      </c>
      <c r="C16" s="4">
        <v>250</v>
      </c>
    </row>
    <row r="17" spans="1:3">
      <c r="A17" s="3" t="s">
        <v>19</v>
      </c>
      <c r="B17" s="4">
        <v>650</v>
      </c>
      <c r="C17" s="4">
        <v>218</v>
      </c>
    </row>
    <row r="18" spans="1:3">
      <c r="A18" s="3" t="s">
        <v>20</v>
      </c>
      <c r="B18" s="4">
        <v>650</v>
      </c>
      <c r="C18" s="4">
        <v>160</v>
      </c>
    </row>
    <row r="19" spans="1:3">
      <c r="A19" s="3" t="s">
        <v>8</v>
      </c>
      <c r="B19" s="4">
        <v>400</v>
      </c>
      <c r="C19" s="4">
        <v>85</v>
      </c>
    </row>
    <row r="20" spans="1:3">
      <c r="A20" s="3" t="s">
        <v>9</v>
      </c>
      <c r="B20" s="4">
        <v>400</v>
      </c>
      <c r="C20" s="4">
        <v>100</v>
      </c>
    </row>
    <row r="21" spans="1:3">
      <c r="A21" s="3" t="s">
        <v>12</v>
      </c>
      <c r="B21" s="4">
        <v>0</v>
      </c>
      <c r="C21" s="4">
        <v>250</v>
      </c>
    </row>
    <row r="22" spans="1:3">
      <c r="A22" s="3" t="s">
        <v>3</v>
      </c>
      <c r="B22" s="4">
        <v>250</v>
      </c>
      <c r="C22" s="4">
        <v>178</v>
      </c>
    </row>
    <row r="23" spans="1:3">
      <c r="A23" s="3" t="s">
        <v>4</v>
      </c>
      <c r="B23" s="4">
        <v>250</v>
      </c>
      <c r="C23" s="4">
        <v>120</v>
      </c>
    </row>
    <row r="24" spans="1:3">
      <c r="A24" s="3" t="s">
        <v>5</v>
      </c>
      <c r="B24" s="4">
        <v>250</v>
      </c>
      <c r="C24" s="4">
        <v>240</v>
      </c>
    </row>
    <row r="25" spans="1:3">
      <c r="A25" s="3" t="s">
        <v>6</v>
      </c>
      <c r="B25" s="4">
        <v>250</v>
      </c>
      <c r="C25" s="4">
        <v>150</v>
      </c>
    </row>
    <row r="26" spans="1:3">
      <c r="A26" s="3" t="s">
        <v>7</v>
      </c>
      <c r="B26" s="4">
        <v>250</v>
      </c>
      <c r="C26" s="4">
        <v>300</v>
      </c>
    </row>
    <row r="27" spans="1:3">
      <c r="B27" s="2"/>
      <c r="C27" s="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Schemat poziomów</vt:lpstr>
      <vt:lpstr>Harmonogram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Marcin</cp:lastModifiedBy>
  <dcterms:created xsi:type="dcterms:W3CDTF">2014-03-24T15:50:32Z</dcterms:created>
  <dcterms:modified xsi:type="dcterms:W3CDTF">2018-03-26T01:43:17Z</dcterms:modified>
</cp:coreProperties>
</file>